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3" sheetId="2" r:id="rId2"/>
  </sheets>
  <definedNames>
    <definedName name="_xlnm.Print_Area" localSheetId="0">'Foglio1'!$A$2:$F$134</definedName>
  </definedNames>
  <calcPr fullCalcOnLoad="1"/>
</workbook>
</file>

<file path=xl/sharedStrings.xml><?xml version="1.0" encoding="utf-8"?>
<sst xmlns="http://schemas.openxmlformats.org/spreadsheetml/2006/main" count="145" uniqueCount="139">
  <si>
    <t>ENTRATE</t>
  </si>
  <si>
    <t>TITOLO 1 - ENTRATE CORRENTI</t>
  </si>
  <si>
    <t>ENTRATE CONTRIBUTIVE</t>
  </si>
  <si>
    <t>entrate contributive</t>
  </si>
  <si>
    <t>ALTRE ENTRATE</t>
  </si>
  <si>
    <t>1.01.02.01</t>
  </si>
  <si>
    <t>contributo ordinario</t>
  </si>
  <si>
    <t>corsi di aggiornamento</t>
  </si>
  <si>
    <t>1.01.02.03</t>
  </si>
  <si>
    <t>redditi e proventi patrimoniali</t>
  </si>
  <si>
    <t>interessi attivi su depositi e conti correnti</t>
  </si>
  <si>
    <t>entrate non classificabili in altre categorie</t>
  </si>
  <si>
    <t>1.02.01.01</t>
  </si>
  <si>
    <t>TITOLO 1 - USCITE CORRENTI</t>
  </si>
  <si>
    <t>FUNZIONAMENTO</t>
  </si>
  <si>
    <t>1.03.01.01</t>
  </si>
  <si>
    <t>uscite per gli organi dell'Ente</t>
  </si>
  <si>
    <t>assicurazione consiglieri</t>
  </si>
  <si>
    <t>stipendi e assegni fissi al personale</t>
  </si>
  <si>
    <t>oneri previdenziali e assistenziali a carico dell'Ente</t>
  </si>
  <si>
    <t>uscite per l'acquisto di beni di consumo e servizi</t>
  </si>
  <si>
    <t>acquisto di libri, riviste, giornali ed altre pubblicazioni</t>
  </si>
  <si>
    <t>varie ed eventuali</t>
  </si>
  <si>
    <t>spese postali e valori bollati</t>
  </si>
  <si>
    <t>energia elettrica</t>
  </si>
  <si>
    <t>manutenzione e pulizia</t>
  </si>
  <si>
    <t>1.03.02.01</t>
  </si>
  <si>
    <t>1.03.03.01</t>
  </si>
  <si>
    <t>uscite per prestazioni istituzionali</t>
  </si>
  <si>
    <t>1.03.03.02</t>
  </si>
  <si>
    <t>uscite per altre attività</t>
  </si>
  <si>
    <t>USCITE</t>
  </si>
  <si>
    <t>INTERVENTI DIVERSI</t>
  </si>
  <si>
    <t>1.01.01.01</t>
  </si>
  <si>
    <t>1.01.01.02</t>
  </si>
  <si>
    <t>1.01.01.04</t>
  </si>
  <si>
    <t>1.01.01.03</t>
  </si>
  <si>
    <t>1.01.01.05</t>
  </si>
  <si>
    <t>1.01.01.06</t>
  </si>
  <si>
    <t>1.02.01.02</t>
  </si>
  <si>
    <t>1.02.03.01</t>
  </si>
  <si>
    <t>1.02.04.02</t>
  </si>
  <si>
    <t>1.01.03.01</t>
  </si>
  <si>
    <t>1.01.03.02</t>
  </si>
  <si>
    <t>1.01.03.03</t>
  </si>
  <si>
    <t>1.01.04.01</t>
  </si>
  <si>
    <t>1.01.04.02</t>
  </si>
  <si>
    <t>1.01.04.03</t>
  </si>
  <si>
    <t>oneri per il personale in attività di servizio</t>
  </si>
  <si>
    <t>1.03.02.02</t>
  </si>
  <si>
    <t>spese telefoniche</t>
  </si>
  <si>
    <t>oneri finanziari</t>
  </si>
  <si>
    <t>interessi passivi</t>
  </si>
  <si>
    <t>uscite e commissioni bancarie</t>
  </si>
  <si>
    <t>oneri tributari</t>
  </si>
  <si>
    <t>1.03.04.01</t>
  </si>
  <si>
    <t>TRATTAMENTI DI QUIESCENZA INTEGRATIVI E SOSTITUTIVI</t>
  </si>
  <si>
    <t>accantonamento al trattamento di fine rapporto</t>
  </si>
  <si>
    <t>1.04.01.01</t>
  </si>
  <si>
    <t>rimborsi spese per trasferimenti consiglieri e delegati</t>
  </si>
  <si>
    <t>acquisto di materiale di consumo e noleggio di materiale tecnico(cancelleria e stampati)</t>
  </si>
  <si>
    <t>attività ricreative (sportive e non)</t>
  </si>
  <si>
    <t>funzionamento uffici</t>
  </si>
  <si>
    <t>1.01.04.06</t>
  </si>
  <si>
    <t>1.01.04.07</t>
  </si>
  <si>
    <t>1.02.01.03</t>
  </si>
  <si>
    <t>ALTRE USCITE</t>
  </si>
  <si>
    <t>uscite per iniziative culturali ed aggiornamento professionale</t>
  </si>
  <si>
    <t>1.04.01.02</t>
  </si>
  <si>
    <t>1.04.01.04</t>
  </si>
  <si>
    <t>1.04.01.05</t>
  </si>
  <si>
    <t>1.04.01.06</t>
  </si>
  <si>
    <t>ADEMPIMENTI FISCALI</t>
  </si>
  <si>
    <t>Adempimenti fiscali</t>
  </si>
  <si>
    <t>adempimenti fiscali (IRAP)</t>
  </si>
  <si>
    <t>4.01.01.01</t>
  </si>
  <si>
    <t>TITOLO 4 - IMPOSTE</t>
  </si>
  <si>
    <t>Totale uscite</t>
  </si>
  <si>
    <t>Avanzo di competenza</t>
  </si>
  <si>
    <t>AVANZO DI COMPETENZA</t>
  </si>
  <si>
    <t>totale entrate correnti</t>
  </si>
  <si>
    <t>ammortamenti materiali ed immateriali</t>
  </si>
  <si>
    <t>1-3-4.</t>
  </si>
  <si>
    <t>UTILIZZO AVANZO DI AMMINISTRAZIONE PRECEDENTE A COPERTURA SPESE</t>
  </si>
  <si>
    <t>tassa iscrizione praticanti</t>
  </si>
  <si>
    <t>rimborsi spese</t>
  </si>
  <si>
    <t>visto di congruità</t>
  </si>
  <si>
    <t>diritti di segreteria per rilascio certificati e tesserini</t>
  </si>
  <si>
    <t>sopravvenienze attive</t>
  </si>
  <si>
    <t>CONTRIBUTI COA / CNF</t>
  </si>
  <si>
    <t>Contributi COA/CNF e Consulta regionale</t>
  </si>
  <si>
    <t>contributi CNF anno in corso</t>
  </si>
  <si>
    <t>tenuta consulenza fiscale e del lavoro</t>
  </si>
  <si>
    <t xml:space="preserve">imposte tasse e tributi vari </t>
  </si>
  <si>
    <t>CONSIGLIO ORDINE DEGLI AVVOCATI DI CALTANISSETTA</t>
  </si>
  <si>
    <t>TITOLO 2 - USCITE IN CONTO CAPITALE</t>
  </si>
  <si>
    <t>ACQUISIZIONE DI BENI E STRUMENTI DI USO DUREVOLE</t>
  </si>
  <si>
    <t>acquisizione di beni e strumenti di uso durevole</t>
  </si>
  <si>
    <t>acquisto mobili</t>
  </si>
  <si>
    <t>acquisto strumenti e attrezzature (pc, fotocopiatori etc. etc.)</t>
  </si>
  <si>
    <t>lavori di ristrutturazione sede</t>
  </si>
  <si>
    <t>Contributi associativi (Aran, Uof, Ordine dei Giornalisti, Scuola Forense Alessi)</t>
  </si>
  <si>
    <t>1.02.04.03</t>
  </si>
  <si>
    <t>Spese triennali di funzionamento C.D.D.</t>
  </si>
  <si>
    <t>assicurazioni non obbligatorie</t>
  </si>
  <si>
    <t>compensi lavoro occasionale</t>
  </si>
  <si>
    <t>1.04.01.07</t>
  </si>
  <si>
    <t>oneri straordinari</t>
  </si>
  <si>
    <t>sopravveniente passive deducibili</t>
  </si>
  <si>
    <t>1.01.04.08</t>
  </si>
  <si>
    <t>Contributo cnf</t>
  </si>
  <si>
    <t>Ricavi gestore Occ</t>
  </si>
  <si>
    <t>1.01.01.07</t>
  </si>
  <si>
    <t>compenso sindaco unico anno 2020</t>
  </si>
  <si>
    <t>consulenze legali gestore occ</t>
  </si>
  <si>
    <t>consulenze tecniche - organizzative</t>
  </si>
  <si>
    <t>1.02.01.04</t>
  </si>
  <si>
    <t xml:space="preserve">Spese per partecipazione C.N.F. </t>
  </si>
  <si>
    <t>1.03.01.02</t>
  </si>
  <si>
    <t>di cui GESTIONE SEPARATA ORGANISMO DI COMPOSIZIONE DELLA CRISI</t>
  </si>
  <si>
    <t>RICAVI O.C.C.</t>
  </si>
  <si>
    <t>COSTI O.C.C.</t>
  </si>
  <si>
    <t>IN ACCONTO</t>
  </si>
  <si>
    <t>AVANZO GESTIONE SEPARATA O.C.C.</t>
  </si>
  <si>
    <t>svalutazione crediti COA</t>
  </si>
  <si>
    <t>cons. 2021</t>
  </si>
  <si>
    <t>1.01.01.08</t>
  </si>
  <si>
    <t>Ricavi per attività di mediazione</t>
  </si>
  <si>
    <t>Proventi vari</t>
  </si>
  <si>
    <t>prev. 2022</t>
  </si>
  <si>
    <t>AVANZO DI AMMINISTRAZIONE (disponibile avanzo prec.€ )</t>
  </si>
  <si>
    <t>1.01.03.</t>
  </si>
  <si>
    <t>1.01.02</t>
  </si>
  <si>
    <t>di cui GESTIONE SEPARATA ATTIVITA' DI MEDIAZIONE</t>
  </si>
  <si>
    <t>RICAVI MEDIAZIONE</t>
  </si>
  <si>
    <t>AVANZO DI GESTIONE ATTIVITA' DI MEDIAZIONE</t>
  </si>
  <si>
    <t>Contributi OCF</t>
  </si>
  <si>
    <t>canone assistenza software e licenze d'uso</t>
  </si>
  <si>
    <t>spese per conviviali e regalo medaglie onorifiche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</si>
</sst>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[$€-2]\ #,##0.00;[Red]\-[$€-2]\ #,##0.00"/>
    <numFmt numFmtId="180" formatCode="#,##0.00\ &quot;€&quot;"/>
    <numFmt numFmtId="181" formatCode="[$€-2]\ #,##0;[Red]\-[$€-2]\ #,##0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u val="single"/>
      <sz val="12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/>
    </xf>
    <xf numFmtId="0" fontId="2" fillId="0" borderId="0" xfId="44" applyNumberFormat="1" applyFont="1" applyAlignment="1">
      <alignment horizontal="right"/>
    </xf>
    <xf numFmtId="170" fontId="2" fillId="0" borderId="0" xfId="44" applyFont="1" applyAlignment="1">
      <alignment/>
    </xf>
    <xf numFmtId="178" fontId="2" fillId="0" borderId="0" xfId="44" applyNumberFormat="1" applyFont="1" applyAlignment="1">
      <alignment/>
    </xf>
    <xf numFmtId="20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10" xfId="44" applyNumberFormat="1" applyFont="1" applyBorder="1" applyAlignment="1">
      <alignment horizontal="right"/>
    </xf>
    <xf numFmtId="170" fontId="2" fillId="0" borderId="0" xfId="44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1" fontId="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8" fontId="2" fillId="0" borderId="0" xfId="0" applyNumberFormat="1" applyFont="1" applyBorder="1" applyAlignment="1">
      <alignment horizontal="right"/>
    </xf>
    <xf numFmtId="170" fontId="2" fillId="0" borderId="0" xfId="44" applyFont="1" applyBorder="1" applyAlignment="1">
      <alignment horizontal="right"/>
    </xf>
    <xf numFmtId="21" fontId="1" fillId="0" borderId="0" xfId="0" applyNumberFormat="1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="70" zoomScaleNormal="70" zoomScaleSheetLayoutView="70" zoomScalePageLayoutView="0" workbookViewId="0" topLeftCell="A27">
      <selection activeCell="D50" sqref="D50"/>
    </sheetView>
  </sheetViews>
  <sheetFormatPr defaultColWidth="9.140625" defaultRowHeight="16.5" customHeight="1"/>
  <cols>
    <col min="1" max="1" width="19.421875" style="4" customWidth="1"/>
    <col min="2" max="2" width="109.7109375" style="3" bestFit="1" customWidth="1"/>
    <col min="3" max="4" width="17.421875" style="5" customWidth="1"/>
    <col min="5" max="16384" width="9.140625" style="3" customWidth="1"/>
  </cols>
  <sheetData>
    <row r="1" ht="16.5" customHeight="1">
      <c r="B1" s="33" t="s">
        <v>94</v>
      </c>
    </row>
    <row r="2" spans="1:4" ht="16.5" customHeight="1">
      <c r="A2" s="1"/>
      <c r="B2" s="2" t="s">
        <v>0</v>
      </c>
      <c r="C2" s="16" t="s">
        <v>125</v>
      </c>
      <c r="D2" s="16" t="s">
        <v>129</v>
      </c>
    </row>
    <row r="5" spans="1:4" s="7" customFormat="1" ht="16.5" customHeight="1">
      <c r="A5" s="6">
        <v>1</v>
      </c>
      <c r="B5" s="7" t="s">
        <v>1</v>
      </c>
      <c r="C5" s="8"/>
      <c r="D5" s="8"/>
    </row>
    <row r="6" spans="1:4" s="7" customFormat="1" ht="16.5" customHeight="1">
      <c r="A6" s="6"/>
      <c r="B6" s="7" t="s">
        <v>130</v>
      </c>
      <c r="C6" s="8"/>
      <c r="D6" s="8"/>
    </row>
    <row r="7" spans="1:2" ht="16.5" customHeight="1">
      <c r="A7" s="9">
        <v>0.042361111111111106</v>
      </c>
      <c r="B7" s="3" t="s">
        <v>2</v>
      </c>
    </row>
    <row r="8" ht="16.5" customHeight="1">
      <c r="A8" s="9"/>
    </row>
    <row r="9" spans="1:2" ht="16.5" customHeight="1">
      <c r="A9" s="10">
        <v>0.04237268518518519</v>
      </c>
      <c r="B9" s="11" t="s">
        <v>3</v>
      </c>
    </row>
    <row r="10" spans="1:4" ht="16.5" customHeight="1">
      <c r="A10" s="4" t="s">
        <v>33</v>
      </c>
      <c r="B10" s="3" t="s">
        <v>6</v>
      </c>
      <c r="C10" s="14">
        <v>132102.5</v>
      </c>
      <c r="D10" s="14">
        <f aca="true" t="shared" si="0" ref="D10:D15">C10</f>
        <v>132102.5</v>
      </c>
    </row>
    <row r="11" spans="1:4" ht="16.5" customHeight="1">
      <c r="A11" s="4" t="s">
        <v>34</v>
      </c>
      <c r="B11" s="3" t="s">
        <v>110</v>
      </c>
      <c r="C11" s="14">
        <v>30780.49</v>
      </c>
      <c r="D11" s="14">
        <f t="shared" si="0"/>
        <v>30780.49</v>
      </c>
    </row>
    <row r="12" spans="1:4" ht="16.5" customHeight="1">
      <c r="A12" s="4" t="s">
        <v>36</v>
      </c>
      <c r="B12" s="3" t="s">
        <v>84</v>
      </c>
      <c r="C12" s="14">
        <v>20130</v>
      </c>
      <c r="D12" s="14">
        <f t="shared" si="0"/>
        <v>20130</v>
      </c>
    </row>
    <row r="13" spans="1:4" ht="16.5" customHeight="1">
      <c r="A13" s="4" t="s">
        <v>35</v>
      </c>
      <c r="B13" s="12" t="s">
        <v>85</v>
      </c>
      <c r="C13" s="14">
        <v>8065</v>
      </c>
      <c r="D13" s="14">
        <f t="shared" si="0"/>
        <v>8065</v>
      </c>
    </row>
    <row r="14" spans="1:4" ht="16.5" customHeight="1">
      <c r="A14" s="4" t="s">
        <v>37</v>
      </c>
      <c r="B14" s="3" t="s">
        <v>87</v>
      </c>
      <c r="C14" s="5">
        <v>903</v>
      </c>
      <c r="D14" s="14">
        <f t="shared" si="0"/>
        <v>903</v>
      </c>
    </row>
    <row r="15" spans="1:4" ht="16.5" customHeight="1">
      <c r="A15" s="4" t="s">
        <v>38</v>
      </c>
      <c r="B15" s="3" t="s">
        <v>86</v>
      </c>
      <c r="C15" s="5">
        <v>1475.76</v>
      </c>
      <c r="D15" s="14">
        <f t="shared" si="0"/>
        <v>1475.76</v>
      </c>
    </row>
    <row r="16" spans="1:4" ht="16.5" customHeight="1">
      <c r="A16" s="4" t="s">
        <v>112</v>
      </c>
      <c r="B16" s="3" t="s">
        <v>127</v>
      </c>
      <c r="C16" s="5">
        <v>887.28</v>
      </c>
      <c r="D16" s="14">
        <v>1500</v>
      </c>
    </row>
    <row r="17" spans="1:4" ht="16.5" customHeight="1">
      <c r="A17" s="4" t="s">
        <v>126</v>
      </c>
      <c r="B17" s="3" t="s">
        <v>111</v>
      </c>
      <c r="C17" s="5">
        <v>5584.82</v>
      </c>
      <c r="D17" s="14">
        <v>7000</v>
      </c>
    </row>
    <row r="18" spans="3:4" ht="16.5" customHeight="1">
      <c r="C18" s="13">
        <f>SUM(C10:C17)</f>
        <v>199928.85</v>
      </c>
      <c r="D18" s="13">
        <f>SUM(D10:D17)</f>
        <v>201956.75</v>
      </c>
    </row>
    <row r="20" spans="1:2" ht="16.5" customHeight="1">
      <c r="A20" s="9">
        <v>0.04305555555555556</v>
      </c>
      <c r="B20" s="3" t="s">
        <v>4</v>
      </c>
    </row>
    <row r="21" ht="16.5" customHeight="1">
      <c r="A21" s="9"/>
    </row>
    <row r="22" ht="16.5" customHeight="1">
      <c r="A22" s="10"/>
    </row>
    <row r="23" spans="1:2" ht="16.5" customHeight="1">
      <c r="A23" s="10">
        <v>0.043090277777777776</v>
      </c>
      <c r="B23" s="11" t="s">
        <v>9</v>
      </c>
    </row>
    <row r="24" spans="1:4" ht="16.5" customHeight="1">
      <c r="A24" s="10" t="s">
        <v>40</v>
      </c>
      <c r="B24" s="3" t="s">
        <v>10</v>
      </c>
      <c r="C24" s="18">
        <v>1592.3</v>
      </c>
      <c r="D24" s="18">
        <v>1700</v>
      </c>
    </row>
    <row r="25" spans="3:4" ht="16.5" customHeight="1">
      <c r="C25" s="13"/>
      <c r="D25" s="13"/>
    </row>
    <row r="26" spans="1:2" ht="16.5" customHeight="1">
      <c r="A26" s="10">
        <v>0.043101851851851856</v>
      </c>
      <c r="B26" s="11" t="s">
        <v>11</v>
      </c>
    </row>
    <row r="27" spans="1:4" ht="16.5" customHeight="1">
      <c r="A27" s="10" t="s">
        <v>41</v>
      </c>
      <c r="B27" s="3" t="s">
        <v>88</v>
      </c>
      <c r="C27" s="18">
        <v>2225.98</v>
      </c>
      <c r="D27" s="18">
        <v>1000</v>
      </c>
    </row>
    <row r="28" spans="1:4" ht="16.5" customHeight="1">
      <c r="A28" s="10" t="s">
        <v>102</v>
      </c>
      <c r="B28" s="3" t="s">
        <v>128</v>
      </c>
      <c r="C28" s="18">
        <v>10866.46</v>
      </c>
      <c r="D28" s="18">
        <v>5500</v>
      </c>
    </row>
    <row r="29" spans="1:4" ht="16.5" customHeight="1">
      <c r="A29" s="10"/>
      <c r="B29" s="3" t="s">
        <v>80</v>
      </c>
      <c r="C29" s="13">
        <f>C18+C24+C27+C28</f>
        <v>214613.59</v>
      </c>
      <c r="D29" s="13">
        <f>D18+D24+D27+D28</f>
        <v>210156.75</v>
      </c>
    </row>
    <row r="30" spans="1:5" ht="16.5" customHeight="1">
      <c r="A30" s="10"/>
      <c r="E30" s="13"/>
    </row>
    <row r="31" spans="1:5" s="7" customFormat="1" ht="16.5" customHeight="1">
      <c r="A31" s="1"/>
      <c r="B31" s="2" t="s">
        <v>31</v>
      </c>
      <c r="C31" s="16" t="s">
        <v>125</v>
      </c>
      <c r="D31" s="16" t="s">
        <v>129</v>
      </c>
      <c r="E31" s="16"/>
    </row>
    <row r="33" spans="1:2" ht="16.5" customHeight="1">
      <c r="A33" s="6">
        <v>1</v>
      </c>
      <c r="B33" s="7" t="s">
        <v>13</v>
      </c>
    </row>
    <row r="34" spans="1:2" ht="16.5" customHeight="1">
      <c r="A34" s="6"/>
      <c r="B34" s="7"/>
    </row>
    <row r="35" spans="1:5" ht="16.5" customHeight="1">
      <c r="A35" s="9">
        <v>0.042361111111111106</v>
      </c>
      <c r="B35" s="3" t="s">
        <v>14</v>
      </c>
      <c r="E35" s="14"/>
    </row>
    <row r="36" spans="1:5" ht="16.5" customHeight="1">
      <c r="A36" s="9"/>
      <c r="E36" s="14"/>
    </row>
    <row r="37" spans="1:5" ht="16.5" customHeight="1">
      <c r="A37" s="37">
        <v>0.04237268518518519</v>
      </c>
      <c r="B37" s="11" t="s">
        <v>16</v>
      </c>
      <c r="E37" s="14"/>
    </row>
    <row r="38" spans="1:5" ht="16.5" customHeight="1">
      <c r="A38" s="7" t="s">
        <v>33</v>
      </c>
      <c r="B38" s="5" t="s">
        <v>17</v>
      </c>
      <c r="C38" s="18">
        <v>2988.45</v>
      </c>
      <c r="D38" s="18">
        <f>C38</f>
        <v>2988.45</v>
      </c>
      <c r="E38" s="14"/>
    </row>
    <row r="39" spans="1:5" ht="16.5" customHeight="1">
      <c r="A39" s="3"/>
      <c r="B39" s="5"/>
      <c r="E39" s="34"/>
    </row>
    <row r="40" spans="1:2" ht="16.5" customHeight="1">
      <c r="A40" s="3" t="s">
        <v>132</v>
      </c>
      <c r="B40" s="5" t="s">
        <v>48</v>
      </c>
    </row>
    <row r="41" spans="1:4" ht="16.5" customHeight="1">
      <c r="A41" s="7" t="s">
        <v>5</v>
      </c>
      <c r="B41" s="5" t="s">
        <v>18</v>
      </c>
      <c r="C41" s="5">
        <f>34813.05+2.19</f>
        <v>34815.240000000005</v>
      </c>
      <c r="D41" s="5">
        <v>35000</v>
      </c>
    </row>
    <row r="42" spans="1:5" ht="16.5" customHeight="1">
      <c r="A42" s="3" t="s">
        <v>8</v>
      </c>
      <c r="B42" s="5" t="s">
        <v>19</v>
      </c>
      <c r="C42" s="5">
        <v>9014.45</v>
      </c>
      <c r="D42" s="5">
        <f>D41*25.9%</f>
        <v>9065</v>
      </c>
      <c r="E42" s="14"/>
    </row>
    <row r="43" spans="1:5" ht="16.5" customHeight="1">
      <c r="A43" s="7"/>
      <c r="B43" s="5"/>
      <c r="C43" s="18">
        <f>SUM(C41:C42)</f>
        <v>43829.69</v>
      </c>
      <c r="D43" s="18">
        <f>SUM(D41:D42)</f>
        <v>44065</v>
      </c>
      <c r="E43" s="14"/>
    </row>
    <row r="44" spans="1:5" ht="16.5" customHeight="1">
      <c r="A44" s="3" t="s">
        <v>131</v>
      </c>
      <c r="B44" s="5" t="s">
        <v>20</v>
      </c>
      <c r="E44" s="14"/>
    </row>
    <row r="45" spans="1:5" ht="16.5" customHeight="1">
      <c r="A45" s="3" t="s">
        <v>42</v>
      </c>
      <c r="B45" s="5" t="s">
        <v>21</v>
      </c>
      <c r="C45" s="5">
        <v>2352.2</v>
      </c>
      <c r="D45" s="5">
        <v>2500</v>
      </c>
      <c r="E45" s="17"/>
    </row>
    <row r="46" spans="1:5" ht="16.5" customHeight="1">
      <c r="A46" s="7" t="s">
        <v>43</v>
      </c>
      <c r="B46" s="5" t="s">
        <v>60</v>
      </c>
      <c r="C46" s="5">
        <v>1240.46</v>
      </c>
      <c r="D46" s="5">
        <v>1300</v>
      </c>
      <c r="E46" s="14"/>
    </row>
    <row r="47" spans="1:5" ht="16.5" customHeight="1">
      <c r="A47" s="3" t="s">
        <v>44</v>
      </c>
      <c r="B47" s="5" t="s">
        <v>137</v>
      </c>
      <c r="C47" s="5">
        <f>12.06+87.72+18293.79</f>
        <v>18393.57</v>
      </c>
      <c r="D47" s="5">
        <f>C47+4000+1200</f>
        <v>23593.57</v>
      </c>
      <c r="E47" s="14"/>
    </row>
    <row r="48" spans="1:5" ht="16.5" customHeight="1">
      <c r="A48" s="3"/>
      <c r="B48" s="5"/>
      <c r="C48" s="18">
        <f>SUM(C45:C47)</f>
        <v>21986.23</v>
      </c>
      <c r="D48" s="18">
        <f>SUM(D45:D47)</f>
        <v>27393.57</v>
      </c>
      <c r="E48" s="14"/>
    </row>
    <row r="49" spans="1:5" ht="16.5" customHeight="1">
      <c r="A49" s="7"/>
      <c r="B49" s="5" t="s">
        <v>62</v>
      </c>
      <c r="E49" s="14"/>
    </row>
    <row r="50" spans="1:5" ht="16.5" customHeight="1">
      <c r="A50" s="3" t="s">
        <v>45</v>
      </c>
      <c r="B50" s="5" t="s">
        <v>23</v>
      </c>
      <c r="C50" s="5">
        <v>174.05</v>
      </c>
      <c r="D50" s="5">
        <v>200</v>
      </c>
      <c r="E50" s="14"/>
    </row>
    <row r="51" spans="1:5" ht="16.5" customHeight="1">
      <c r="A51" s="3" t="s">
        <v>46</v>
      </c>
      <c r="B51" s="5" t="s">
        <v>50</v>
      </c>
      <c r="C51" s="5">
        <v>3398.17</v>
      </c>
      <c r="D51" s="5">
        <v>5000</v>
      </c>
      <c r="E51" s="13"/>
    </row>
    <row r="52" spans="1:5" ht="16.5" customHeight="1">
      <c r="A52" s="7" t="s">
        <v>47</v>
      </c>
      <c r="B52" s="5" t="s">
        <v>24</v>
      </c>
      <c r="E52" s="14"/>
    </row>
    <row r="53" spans="1:5" ht="16.5" customHeight="1">
      <c r="A53" s="7" t="s">
        <v>63</v>
      </c>
      <c r="B53" s="5" t="s">
        <v>25</v>
      </c>
      <c r="D53" s="5">
        <f>1004.19+(368*12)</f>
        <v>5420.1900000000005</v>
      </c>
      <c r="E53" s="14"/>
    </row>
    <row r="54" spans="1:5" ht="16.5" customHeight="1">
      <c r="A54" s="3" t="s">
        <v>64</v>
      </c>
      <c r="B54" s="5" t="s">
        <v>104</v>
      </c>
      <c r="C54" s="5">
        <v>149.84</v>
      </c>
      <c r="D54" s="5">
        <v>200</v>
      </c>
      <c r="E54" s="13"/>
    </row>
    <row r="55" spans="1:5" ht="16.5" customHeight="1">
      <c r="A55" s="3" t="s">
        <v>109</v>
      </c>
      <c r="B55" s="5" t="s">
        <v>22</v>
      </c>
      <c r="C55" s="5">
        <f>648.58+234.23+130+5598.83+17.88</f>
        <v>6629.52</v>
      </c>
      <c r="D55" s="5">
        <v>5000</v>
      </c>
      <c r="E55" s="13"/>
    </row>
    <row r="56" spans="1:5" ht="16.5" customHeight="1">
      <c r="A56" s="3"/>
      <c r="B56" s="5"/>
      <c r="C56" s="18">
        <f>SUM(C50:C55)</f>
        <v>10351.580000000002</v>
      </c>
      <c r="D56" s="18">
        <f>SUM(D50:D55)</f>
        <v>15820.19</v>
      </c>
      <c r="E56" s="14"/>
    </row>
    <row r="57" spans="1:5" ht="16.5" customHeight="1">
      <c r="A57" s="7"/>
      <c r="B57" s="5"/>
      <c r="E57" s="14"/>
    </row>
    <row r="58" spans="1:5" ht="16.5" customHeight="1">
      <c r="A58" s="3"/>
      <c r="B58" s="5" t="s">
        <v>89</v>
      </c>
      <c r="E58" s="14"/>
    </row>
    <row r="59" spans="1:5" ht="16.5" customHeight="1">
      <c r="A59" s="9"/>
      <c r="E59" s="14"/>
    </row>
    <row r="60" spans="1:5" ht="16.5" customHeight="1">
      <c r="A60" s="10">
        <v>0.04306712962962963</v>
      </c>
      <c r="B60" s="11" t="s">
        <v>90</v>
      </c>
      <c r="E60" s="14"/>
    </row>
    <row r="61" spans="1:5" ht="16.5" customHeight="1">
      <c r="A61" s="4" t="s">
        <v>12</v>
      </c>
      <c r="B61" s="3" t="s">
        <v>91</v>
      </c>
      <c r="C61" s="31">
        <v>20606.49</v>
      </c>
      <c r="D61" s="31">
        <f>C61</f>
        <v>20606.49</v>
      </c>
      <c r="E61" s="14"/>
    </row>
    <row r="62" spans="1:5" ht="16.5" customHeight="1">
      <c r="A62" s="4" t="s">
        <v>39</v>
      </c>
      <c r="B62" s="3" t="s">
        <v>101</v>
      </c>
      <c r="C62" s="31">
        <v>2748.21</v>
      </c>
      <c r="D62" s="31">
        <f>C62+6000</f>
        <v>8748.21</v>
      </c>
      <c r="E62" s="14"/>
    </row>
    <row r="63" spans="1:5" ht="16.5" customHeight="1">
      <c r="A63" s="4" t="s">
        <v>65</v>
      </c>
      <c r="B63" s="3" t="s">
        <v>136</v>
      </c>
      <c r="C63" s="31">
        <v>1597.95</v>
      </c>
      <c r="D63" s="31">
        <f>C63</f>
        <v>1597.95</v>
      </c>
      <c r="E63" s="14"/>
    </row>
    <row r="64" spans="1:5" ht="16.5" customHeight="1">
      <c r="A64" s="4" t="s">
        <v>116</v>
      </c>
      <c r="B64" s="3" t="s">
        <v>103</v>
      </c>
      <c r="E64" s="13"/>
    </row>
    <row r="65" ht="16.5" customHeight="1">
      <c r="E65" s="13"/>
    </row>
    <row r="66" spans="1:5" ht="16.5" customHeight="1">
      <c r="A66" s="3"/>
      <c r="C66" s="13">
        <f>SUM(C61:C63)</f>
        <v>24952.65</v>
      </c>
      <c r="D66" s="13">
        <f>SUM(D61:D63)</f>
        <v>30952.65</v>
      </c>
      <c r="E66" s="13"/>
    </row>
    <row r="67" spans="3:4" ht="16.5" customHeight="1">
      <c r="C67" s="15"/>
      <c r="D67" s="15"/>
    </row>
    <row r="68" spans="1:2" ht="16.5" customHeight="1">
      <c r="A68" s="9">
        <v>0.04375</v>
      </c>
      <c r="B68" s="3" t="s">
        <v>66</v>
      </c>
    </row>
    <row r="69" ht="16.5" customHeight="1">
      <c r="A69" s="9"/>
    </row>
    <row r="70" spans="1:2" ht="16.5" customHeight="1">
      <c r="A70" s="10">
        <v>0.04376157407407408</v>
      </c>
      <c r="B70" s="11" t="s">
        <v>67</v>
      </c>
    </row>
    <row r="71" spans="1:4" ht="16.5" customHeight="1">
      <c r="A71" s="10" t="s">
        <v>15</v>
      </c>
      <c r="B71" s="3" t="s">
        <v>7</v>
      </c>
      <c r="C71" s="18"/>
      <c r="D71" s="18"/>
    </row>
    <row r="72" spans="1:4" ht="16.5" customHeight="1">
      <c r="A72" s="10" t="s">
        <v>118</v>
      </c>
      <c r="B72" s="3" t="s">
        <v>117</v>
      </c>
      <c r="C72" s="13">
        <v>1500</v>
      </c>
      <c r="D72" s="13">
        <v>3000</v>
      </c>
    </row>
    <row r="75" spans="1:2" ht="16.5" customHeight="1">
      <c r="A75" s="9">
        <v>0.044444444444444446</v>
      </c>
      <c r="B75" s="3" t="s">
        <v>32</v>
      </c>
    </row>
    <row r="76" ht="16.5" customHeight="1">
      <c r="A76" s="9"/>
    </row>
    <row r="77" spans="1:2" ht="16.5" customHeight="1">
      <c r="A77" s="10">
        <v>0.04445601851851852</v>
      </c>
      <c r="B77" s="11" t="s">
        <v>28</v>
      </c>
    </row>
    <row r="78" spans="1:4" ht="16.5" customHeight="1">
      <c r="A78" s="10" t="s">
        <v>58</v>
      </c>
      <c r="B78" s="3" t="s">
        <v>113</v>
      </c>
      <c r="C78" s="5">
        <f>1000</f>
        <v>1000</v>
      </c>
      <c r="D78" s="5">
        <v>1000</v>
      </c>
    </row>
    <row r="79" spans="1:4" ht="16.5" customHeight="1">
      <c r="A79" s="10" t="s">
        <v>68</v>
      </c>
      <c r="B79" s="3" t="s">
        <v>114</v>
      </c>
      <c r="C79" s="32">
        <v>3477.19</v>
      </c>
      <c r="D79" s="5">
        <f>D17*80%</f>
        <v>5600</v>
      </c>
    </row>
    <row r="80" spans="1:4" ht="16.5" customHeight="1">
      <c r="A80" s="10" t="s">
        <v>69</v>
      </c>
      <c r="B80" s="3" t="s">
        <v>105</v>
      </c>
      <c r="C80" s="32">
        <v>3163.05</v>
      </c>
      <c r="D80" s="32">
        <v>2000</v>
      </c>
    </row>
    <row r="81" spans="1:4" ht="16.5" customHeight="1">
      <c r="A81" s="10" t="s">
        <v>70</v>
      </c>
      <c r="B81" s="3" t="s">
        <v>92</v>
      </c>
      <c r="C81" s="32">
        <v>5261.86</v>
      </c>
      <c r="D81" s="32">
        <f>(350*12)*1.04*1.22+(135*13)*1.22</f>
        <v>7470.0599999999995</v>
      </c>
    </row>
    <row r="82" spans="1:4" ht="16.5" customHeight="1">
      <c r="A82" s="10" t="s">
        <v>71</v>
      </c>
      <c r="B82" s="3" t="s">
        <v>59</v>
      </c>
      <c r="C82" s="5">
        <f>3613.63-1500</f>
        <v>2113.63</v>
      </c>
      <c r="D82" s="5">
        <f>9000+3000+800</f>
        <v>12800</v>
      </c>
    </row>
    <row r="83" spans="1:4" ht="16.5" customHeight="1">
      <c r="A83" s="10" t="s">
        <v>106</v>
      </c>
      <c r="B83" s="3" t="s">
        <v>115</v>
      </c>
      <c r="C83" s="5">
        <v>4160</v>
      </c>
      <c r="D83" s="5">
        <f>C83</f>
        <v>4160</v>
      </c>
    </row>
    <row r="84" spans="3:5" ht="16.5" customHeight="1">
      <c r="C84" s="13">
        <f>SUM(C78:C83)</f>
        <v>19175.73</v>
      </c>
      <c r="D84" s="13">
        <f>SUM(D78:D83)</f>
        <v>33030.06</v>
      </c>
      <c r="E84" s="14"/>
    </row>
    <row r="85" ht="16.5" customHeight="1">
      <c r="E85" s="14"/>
    </row>
    <row r="86" spans="1:5" ht="16.5" customHeight="1">
      <c r="A86" s="10">
        <v>0.043773148148148144</v>
      </c>
      <c r="B86" s="11" t="s">
        <v>30</v>
      </c>
      <c r="E86" s="14"/>
    </row>
    <row r="87" spans="1:5" ht="16.5" customHeight="1">
      <c r="A87" s="4" t="s">
        <v>26</v>
      </c>
      <c r="B87" s="3" t="s">
        <v>138</v>
      </c>
      <c r="C87" s="5">
        <v>438.8</v>
      </c>
      <c r="D87" s="5">
        <f>13000+4000+8000</f>
        <v>25000</v>
      </c>
      <c r="E87" s="14"/>
    </row>
    <row r="88" spans="1:5" ht="16.5" customHeight="1">
      <c r="A88" s="4" t="s">
        <v>49</v>
      </c>
      <c r="B88" s="3" t="s">
        <v>61</v>
      </c>
      <c r="C88" s="5">
        <v>1000</v>
      </c>
      <c r="D88" s="5">
        <v>1000</v>
      </c>
      <c r="E88" s="13"/>
    </row>
    <row r="89" spans="3:5" ht="16.5" customHeight="1">
      <c r="C89" s="13">
        <f>SUM(C87:C88)</f>
        <v>1438.8</v>
      </c>
      <c r="D89" s="13">
        <f>SUM(D87:D88)</f>
        <v>26000</v>
      </c>
      <c r="E89" s="14"/>
    </row>
    <row r="90" spans="1:5" ht="16.5" customHeight="1">
      <c r="A90" s="10">
        <v>0.04378472222222222</v>
      </c>
      <c r="B90" s="11" t="s">
        <v>51</v>
      </c>
      <c r="E90" s="14"/>
    </row>
    <row r="91" spans="1:4" ht="16.5" customHeight="1">
      <c r="A91" s="4" t="s">
        <v>27</v>
      </c>
      <c r="B91" s="3" t="s">
        <v>52</v>
      </c>
      <c r="C91" s="19"/>
      <c r="D91" s="19"/>
    </row>
    <row r="92" spans="1:4" ht="16.5" customHeight="1">
      <c r="A92" s="4" t="s">
        <v>29</v>
      </c>
      <c r="B92" s="3" t="s">
        <v>53</v>
      </c>
      <c r="C92" s="19">
        <f>756.65+882.26</f>
        <v>1638.9099999999999</v>
      </c>
      <c r="D92" s="19">
        <v>1800</v>
      </c>
    </row>
    <row r="93" spans="3:5" ht="16.5" customHeight="1">
      <c r="C93" s="20">
        <f>SUM(C91:C92)</f>
        <v>1638.9099999999999</v>
      </c>
      <c r="D93" s="20">
        <f>SUM(D91:D92)</f>
        <v>1800</v>
      </c>
      <c r="E93" s="17"/>
    </row>
    <row r="94" spans="1:2" ht="16.5" customHeight="1">
      <c r="A94" s="10">
        <v>0.0437962962962963</v>
      </c>
      <c r="B94" s="11" t="s">
        <v>54</v>
      </c>
    </row>
    <row r="95" spans="1:5" ht="16.5" customHeight="1">
      <c r="A95" s="4" t="s">
        <v>55</v>
      </c>
      <c r="B95" s="3" t="s">
        <v>93</v>
      </c>
      <c r="C95" s="18">
        <f>404+339+626.65+8.18</f>
        <v>1377.8300000000002</v>
      </c>
      <c r="D95" s="18">
        <v>1400</v>
      </c>
      <c r="E95" s="14"/>
    </row>
    <row r="96" spans="3:4" ht="16.5" customHeight="1">
      <c r="C96" s="18"/>
      <c r="D96" s="18"/>
    </row>
    <row r="97" spans="2:4" ht="16.5" customHeight="1">
      <c r="B97" s="11" t="s">
        <v>107</v>
      </c>
      <c r="C97" s="18"/>
      <c r="D97" s="18"/>
    </row>
    <row r="98" ht="16.5" customHeight="1">
      <c r="B98" s="3" t="s">
        <v>108</v>
      </c>
    </row>
    <row r="99" spans="1:5" ht="16.5" customHeight="1">
      <c r="A99" s="10"/>
      <c r="B99" s="11"/>
      <c r="C99" s="3"/>
      <c r="D99" s="3"/>
      <c r="E99" s="14"/>
    </row>
    <row r="100" ht="16.5" customHeight="1">
      <c r="E100" s="14"/>
    </row>
    <row r="101" spans="1:5" ht="16.5" customHeight="1">
      <c r="A101" s="9">
        <v>0.044444444444444446</v>
      </c>
      <c r="B101" s="3" t="s">
        <v>56</v>
      </c>
      <c r="E101" s="14"/>
    </row>
    <row r="102" spans="1:5" ht="16.5" customHeight="1">
      <c r="A102" s="9"/>
      <c r="E102" s="13"/>
    </row>
    <row r="103" spans="1:5" ht="16.5" customHeight="1">
      <c r="A103" s="10">
        <v>0.04445601851851852</v>
      </c>
      <c r="B103" s="11" t="s">
        <v>57</v>
      </c>
      <c r="E103" s="14"/>
    </row>
    <row r="104" spans="1:5" ht="16.5" customHeight="1">
      <c r="A104" s="10" t="s">
        <v>58</v>
      </c>
      <c r="B104" s="3" t="s">
        <v>57</v>
      </c>
      <c r="C104" s="18">
        <v>6077.13</v>
      </c>
      <c r="D104" s="18">
        <v>6300</v>
      </c>
      <c r="E104" s="14"/>
    </row>
    <row r="105" spans="3:5" ht="16.5" customHeight="1">
      <c r="C105" s="13"/>
      <c r="D105" s="13"/>
      <c r="E105" s="14"/>
    </row>
    <row r="106" spans="2:5" ht="16.5" customHeight="1">
      <c r="B106" s="3" t="s">
        <v>81</v>
      </c>
      <c r="C106" s="18">
        <f>3463.87+10797.96</f>
        <v>14261.829999999998</v>
      </c>
      <c r="D106" s="18">
        <f>C106</f>
        <v>14261.829999999998</v>
      </c>
      <c r="E106" s="20"/>
    </row>
    <row r="107" spans="2:4" ht="16.5" customHeight="1">
      <c r="B107" s="3" t="s">
        <v>124</v>
      </c>
      <c r="C107" s="18"/>
      <c r="D107" s="18"/>
    </row>
    <row r="108" spans="1:2" ht="16.5" customHeight="1">
      <c r="A108" s="7" t="s">
        <v>95</v>
      </c>
      <c r="B108" s="5"/>
    </row>
    <row r="109" spans="1:2" ht="16.5" customHeight="1">
      <c r="A109" s="7"/>
      <c r="B109" s="5"/>
    </row>
    <row r="110" spans="1:2" ht="16.5" customHeight="1">
      <c r="A110" s="3"/>
      <c r="B110" s="3" t="s">
        <v>96</v>
      </c>
    </row>
    <row r="111" spans="1:2" ht="16.5" customHeight="1">
      <c r="A111" s="3"/>
      <c r="B111" s="5"/>
    </row>
    <row r="112" spans="1:2" ht="16.5" customHeight="1">
      <c r="A112" s="3"/>
      <c r="B112" s="11" t="s">
        <v>97</v>
      </c>
    </row>
    <row r="113" spans="1:4" ht="16.5" customHeight="1">
      <c r="A113" s="3"/>
      <c r="B113" s="3" t="s">
        <v>98</v>
      </c>
      <c r="C113" s="5">
        <v>0</v>
      </c>
      <c r="D113" s="5">
        <v>0</v>
      </c>
    </row>
    <row r="114" spans="1:2" ht="16.5" customHeight="1">
      <c r="A114" s="3"/>
      <c r="B114" s="3" t="s">
        <v>99</v>
      </c>
    </row>
    <row r="115" spans="1:2" ht="16.5" customHeight="1">
      <c r="A115" s="3"/>
      <c r="B115" s="3" t="s">
        <v>100</v>
      </c>
    </row>
    <row r="117" ht="16.5" customHeight="1">
      <c r="E117" s="13"/>
    </row>
    <row r="118" spans="1:4" ht="16.5" customHeight="1">
      <c r="A118" s="22">
        <v>4</v>
      </c>
      <c r="B118" s="23" t="s">
        <v>76</v>
      </c>
      <c r="C118" s="21"/>
      <c r="D118" s="21"/>
    </row>
    <row r="119" spans="1:5" ht="16.5" customHeight="1">
      <c r="A119" s="22"/>
      <c r="B119" s="23"/>
      <c r="C119" s="21"/>
      <c r="D119" s="21"/>
      <c r="E119" s="14"/>
    </row>
    <row r="120" spans="1:5" ht="16.5" customHeight="1">
      <c r="A120" s="24">
        <v>0.1673611111111111</v>
      </c>
      <c r="B120" s="25" t="s">
        <v>72</v>
      </c>
      <c r="C120" s="21"/>
      <c r="D120" s="21"/>
      <c r="E120" s="14"/>
    </row>
    <row r="121" spans="1:4" ht="16.5" customHeight="1">
      <c r="A121" s="24"/>
      <c r="B121" s="25"/>
      <c r="C121" s="21"/>
      <c r="D121" s="21"/>
    </row>
    <row r="122" spans="1:5" ht="16.5" customHeight="1">
      <c r="A122" s="26">
        <v>0.1673726851851852</v>
      </c>
      <c r="B122" s="27" t="s">
        <v>73</v>
      </c>
      <c r="C122" s="21"/>
      <c r="D122" s="21"/>
      <c r="E122" s="14"/>
    </row>
    <row r="123" spans="1:5" ht="16.5" customHeight="1">
      <c r="A123" s="28" t="s">
        <v>75</v>
      </c>
      <c r="B123" s="25" t="s">
        <v>74</v>
      </c>
      <c r="C123" s="35">
        <v>3183.33</v>
      </c>
      <c r="D123" s="35">
        <f>D41*8.5%+D80*8.5%</f>
        <v>3145</v>
      </c>
      <c r="E123" s="14"/>
    </row>
    <row r="124" spans="1:5" ht="16.5" customHeight="1">
      <c r="A124" s="29" t="s">
        <v>77</v>
      </c>
      <c r="B124" s="30" t="s">
        <v>82</v>
      </c>
      <c r="C124" s="18">
        <f>C38+C43+C48+C56+C66+C71+C84+C89+C93+C95+C104+C106+C123+C114+C72+C97+C115+C107</f>
        <v>152762.15999999997</v>
      </c>
      <c r="D124" s="18">
        <f>D38+D43+D48+D56+D66+D71+D84+D89+D93+D95+D104+D106+D123+D114+D72+D97+D115+D107</f>
        <v>210156.74999999997</v>
      </c>
      <c r="E124" s="14"/>
    </row>
    <row r="125" spans="1:5" ht="16.5" customHeight="1">
      <c r="A125" s="29"/>
      <c r="B125" s="30" t="s">
        <v>83</v>
      </c>
      <c r="C125" s="18"/>
      <c r="D125" s="18"/>
      <c r="E125" s="13"/>
    </row>
    <row r="126" spans="1:5" s="30" customFormat="1" ht="16.5" customHeight="1">
      <c r="A126" s="29" t="s">
        <v>78</v>
      </c>
      <c r="B126" s="30" t="s">
        <v>79</v>
      </c>
      <c r="C126" s="18">
        <f>C29-C124</f>
        <v>61851.43000000002</v>
      </c>
      <c r="D126" s="18">
        <f>D29-D124</f>
        <v>0</v>
      </c>
      <c r="E126" s="13"/>
    </row>
    <row r="127" spans="1:6" ht="16.5" customHeight="1">
      <c r="A127" s="23"/>
      <c r="B127" s="23" t="s">
        <v>119</v>
      </c>
      <c r="C127" s="23"/>
      <c r="D127" s="23"/>
      <c r="E127" s="23"/>
      <c r="F127" s="23"/>
    </row>
    <row r="128" spans="1:6" ht="16.5" customHeight="1">
      <c r="A128" s="23" t="s">
        <v>120</v>
      </c>
      <c r="B128" s="23" t="s">
        <v>122</v>
      </c>
      <c r="C128" s="36">
        <f>C17</f>
        <v>5584.82</v>
      </c>
      <c r="D128" s="36">
        <f>D17</f>
        <v>7000</v>
      </c>
      <c r="E128" s="23"/>
      <c r="F128" s="23"/>
    </row>
    <row r="129" spans="1:6" ht="16.5" customHeight="1">
      <c r="A129" s="23" t="s">
        <v>121</v>
      </c>
      <c r="B129" s="23" t="s">
        <v>122</v>
      </c>
      <c r="C129" s="36">
        <f>C79</f>
        <v>3477.19</v>
      </c>
      <c r="D129" s="36">
        <f>D79</f>
        <v>5600</v>
      </c>
      <c r="E129" s="23"/>
      <c r="F129" s="23"/>
    </row>
    <row r="130" spans="1:6" ht="16.5" customHeight="1">
      <c r="A130" s="23"/>
      <c r="B130" s="23" t="s">
        <v>123</v>
      </c>
      <c r="C130" s="36">
        <f>C128-C129</f>
        <v>2107.6299999999997</v>
      </c>
      <c r="D130" s="36">
        <f>D128-D129</f>
        <v>1400</v>
      </c>
      <c r="E130" s="23"/>
      <c r="F130" s="23"/>
    </row>
    <row r="131" spans="1:6" ht="16.5" customHeight="1">
      <c r="A131" s="23"/>
      <c r="B131" s="23" t="s">
        <v>133</v>
      </c>
      <c r="C131" s="36"/>
      <c r="D131" s="36"/>
      <c r="E131" s="23"/>
      <c r="F131" s="23"/>
    </row>
    <row r="132" spans="1:6" ht="16.5" customHeight="1">
      <c r="A132" s="23" t="s">
        <v>134</v>
      </c>
      <c r="B132" s="23"/>
      <c r="C132" s="36">
        <v>887.28</v>
      </c>
      <c r="D132" s="36">
        <f>D16</f>
        <v>1500</v>
      </c>
      <c r="E132" s="23"/>
      <c r="F132" s="23"/>
    </row>
    <row r="133" spans="1:6" ht="16.5" customHeight="1">
      <c r="A133" s="23"/>
      <c r="B133" s="23" t="s">
        <v>135</v>
      </c>
      <c r="C133" s="36">
        <v>887.28</v>
      </c>
      <c r="D133" s="36">
        <f>D132</f>
        <v>1500</v>
      </c>
      <c r="E133" s="23"/>
      <c r="F133" s="23"/>
    </row>
    <row r="134" spans="1:6" ht="16.5" customHeight="1">
      <c r="A134" s="23"/>
      <c r="C134" s="3"/>
      <c r="D134" s="3"/>
      <c r="E134" s="23"/>
      <c r="F134" s="23"/>
    </row>
    <row r="138" ht="16.5" customHeight="1">
      <c r="E138" s="17"/>
    </row>
    <row r="139" ht="16.5" customHeight="1">
      <c r="E139" s="17"/>
    </row>
    <row r="140" ht="16.5" customHeight="1">
      <c r="E140" s="17"/>
    </row>
  </sheetData>
  <sheetProtection/>
  <printOptions gridLines="1"/>
  <pageMargins left="0.7874015748031497" right="0.43" top="0.984251968503937" bottom="0.984251968503937" header="0.5118110236220472" footer="0.5118110236220472"/>
  <pageSetup horizontalDpi="600" verticalDpi="600" orientation="landscape" paperSize="9" scale="77" r:id="rId1"/>
  <rowBreaks count="4" manualBreakCount="4">
    <brk id="30" max="5" man="1"/>
    <brk id="56" max="5" man="1"/>
    <brk id="85" max="5" man="1"/>
    <brk id="1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Utente</cp:lastModifiedBy>
  <cp:lastPrinted>2021-12-21T09:04:56Z</cp:lastPrinted>
  <dcterms:created xsi:type="dcterms:W3CDTF">2006-05-30T08:05:34Z</dcterms:created>
  <dcterms:modified xsi:type="dcterms:W3CDTF">2023-01-30T12:27:07Z</dcterms:modified>
  <cp:category/>
  <cp:version/>
  <cp:contentType/>
  <cp:contentStatus/>
</cp:coreProperties>
</file>